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mel001\Desktop\"/>
    </mc:Choice>
  </mc:AlternateContent>
  <xr:revisionPtr revIDLastSave="0" documentId="8_{F9CB9137-54F2-463C-8C0B-C8A65E0DED1D}" xr6:coauthVersionLast="47" xr6:coauthVersionMax="47" xr10:uidLastSave="{00000000-0000-0000-0000-000000000000}"/>
  <bookViews>
    <workbookView xWindow="-120" yWindow="-120" windowWidth="29040" windowHeight="15840" xr2:uid="{0D9678FD-E5CD-49E3-80B2-8F65A3415DD5}"/>
  </bookViews>
  <sheets>
    <sheet name="Ark1" sheetId="1" r:id="rId1"/>
    <sheet name="Ark2" sheetId="2" state="hidden" r:id="rId2"/>
  </sheets>
  <definedNames>
    <definedName name="_xlnm.Print_Area" localSheetId="0">'Ark1'!$A$1:$I$44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 a="1"/>
  <c r="I40" i="1" s="1"/>
  <c r="G40" i="1" a="1"/>
  <c r="G40" i="1" s="1"/>
  <c r="D40" i="1" a="1"/>
  <c r="D40" i="1" s="1"/>
  <c r="C40" i="1" a="1"/>
  <c r="C40" i="1" s="1"/>
  <c r="A40" i="1" a="1"/>
  <c r="A40" i="1" s="1"/>
  <c r="C34" i="1" a="1"/>
  <c r="C34" i="1" s="1"/>
  <c r="H13" i="1" a="1"/>
  <c r="H13" i="1" s="1"/>
  <c r="H22" i="1" a="1"/>
  <c r="H22" i="1" s="1"/>
  <c r="C22" i="1" a="1"/>
  <c r="C22" i="1" s="1"/>
  <c r="C25" i="1" a="1"/>
  <c r="C25" i="1" s="1"/>
  <c r="C19" i="1" a="1"/>
  <c r="C19" i="1" s="1"/>
  <c r="I23" i="1" a="1"/>
  <c r="I23" i="1" s="1"/>
  <c r="H23" i="1" a="1"/>
  <c r="H23" i="1" s="1"/>
  <c r="G23" i="1" a="1"/>
  <c r="G23" i="1" s="1"/>
  <c r="C23" i="1" a="1"/>
  <c r="C23" i="1" s="1"/>
  <c r="H10" i="1" a="1"/>
  <c r="H10" i="1" s="1"/>
  <c r="C10" i="1" a="1"/>
  <c r="C10" i="1" s="1"/>
  <c r="C26" i="1"/>
  <c r="H7" i="1"/>
  <c r="H19" i="1" l="1" a="1"/>
  <c r="H19" i="1" s="1"/>
  <c r="H34" i="1" s="1" a="1"/>
  <c r="H34" i="1" s="1"/>
  <c r="H16" i="1"/>
  <c r="H25" i="1" l="1" a="1"/>
  <c r="H25" i="1" s="1"/>
  <c r="H28" i="1" s="1"/>
  <c r="H31" i="1" s="1"/>
  <c r="H37" i="1" s="1"/>
  <c r="H40" i="1" l="1" a="1"/>
  <c r="H4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<sst xmlns="http://schemas.openxmlformats.org/spreadsheetml/2006/main" count="73" uniqueCount="51">
  <si>
    <t>Hvad betyder OK24 for min løn?</t>
  </si>
  <si>
    <t>Vælg Faggruppe:</t>
  </si>
  <si>
    <t>1. april 2024</t>
  </si>
  <si>
    <t>4% (generelle lønstininger OK24)</t>
  </si>
  <si>
    <t>Indtast din nuværende løn:</t>
  </si>
  <si>
    <t>1. juni 2024</t>
  </si>
  <si>
    <t>Ca. beløb</t>
  </si>
  <si>
    <t>Trepartsmidler engangstillæg</t>
  </si>
  <si>
    <t>1. oktober 2024</t>
  </si>
  <si>
    <t>1,74% reguleringsordningen</t>
  </si>
  <si>
    <t>1. januar 2025</t>
  </si>
  <si>
    <t>1. april 2025</t>
  </si>
  <si>
    <t>Pædagogmedhjælper</t>
  </si>
  <si>
    <t>Vælg din erfaring:</t>
  </si>
  <si>
    <t>1. oktober 2025</t>
  </si>
  <si>
    <t>0,77% Generelle lønstigninger</t>
  </si>
  <si>
    <t>1. november 2025</t>
  </si>
  <si>
    <t>0,2 % (generelle lønstigninger)</t>
  </si>
  <si>
    <t>1. januar 2026</t>
  </si>
  <si>
    <t>(Tæller ikke med i samlet lønstigning)</t>
  </si>
  <si>
    <t>Pædagog</t>
  </si>
  <si>
    <t>Tilføj Trepartsmidler:</t>
  </si>
  <si>
    <t>kr. md.</t>
  </si>
  <si>
    <t>kr.</t>
  </si>
  <si>
    <t>Samlet lønstigning når alt er udmøntet 1. januar 2026</t>
  </si>
  <si>
    <t>Dagplejer i eget hjem</t>
  </si>
  <si>
    <t>Faggrupper:</t>
  </si>
  <si>
    <t>Pædagogisk assistent</t>
  </si>
  <si>
    <t>Pædagogisk leder</t>
  </si>
  <si>
    <t>Dagplejer uden for eget hjem</t>
  </si>
  <si>
    <t>Gæstedagplejere</t>
  </si>
  <si>
    <t>Kolonne1</t>
  </si>
  <si>
    <t>Dagplejer i eget hjem m. Pædagogudd.</t>
  </si>
  <si>
    <t>Dagplejer uden for eget hjem m. Pædagogudd.</t>
  </si>
  <si>
    <t>Gæstedagplejere m. Pædagogudd.</t>
  </si>
  <si>
    <t>Dagplejer i eget hjem m. Pæd. Ass. udd.</t>
  </si>
  <si>
    <t>Dagplejer uden for eget hjem m. Pæd. Ass. udd.</t>
  </si>
  <si>
    <t>Gæstedagplejere m. Pæd. Ass. udd.</t>
  </si>
  <si>
    <t>Legepladspædagoger</t>
  </si>
  <si>
    <t>(Engangstillæg tæller ikke med i samlet lønstigning)</t>
  </si>
  <si>
    <t>Pædagogiske konsulenter</t>
  </si>
  <si>
    <t>Klyngeleder</t>
  </si>
  <si>
    <t>Dagplejepædagoger</t>
  </si>
  <si>
    <t>Ikke-uddannede klubmedarbejdere</t>
  </si>
  <si>
    <t>Legepladsmedarbejder m. Pæd. Ass. Udd.</t>
  </si>
  <si>
    <t>Legepladsmedarbejder</t>
  </si>
  <si>
    <t>Socialpædagoger</t>
  </si>
  <si>
    <t>Omsorgs- og pædagogmedhjælpere</t>
  </si>
  <si>
    <t>Pædagogiske assistenter på døgn</t>
  </si>
  <si>
    <t>Ja</t>
  </si>
  <si>
    <t>Lærer på døgn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</si>
</sst>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rgb="FFFFC000"/>
      <name val="Aptos Narrow"/>
      <family val="2"/>
      <scheme val="minor"/>
    </font>
    <font>
      <sz val="9"/>
      <color rgb="FFFFC000"/>
      <name val="Aptos Narrow"/>
      <family val="2"/>
      <scheme val="minor"/>
    </font>
    <font>
      <sz val="10"/>
      <color rgb="FFFFC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left"/>
    </xf>
    <xf numFmtId="0" fontId="0" fillId="4" borderId="0" xfId="0" applyFill="1"/>
    <xf numFmtId="1" fontId="0" fillId="4" borderId="0" xfId="0" applyNumberFormat="1" applyFill="1"/>
    <xf numFmtId="1" fontId="0" fillId="4" borderId="0" xfId="0" quotePrefix="1" applyNumberFormat="1" applyFill="1"/>
    <xf numFmtId="0" fontId="3" fillId="4" borderId="0" xfId="0" applyFont="1" applyFill="1" applyAlignment="1">
      <alignment horizontal="left"/>
    </xf>
    <xf numFmtId="0" fontId="3" fillId="4" borderId="0" xfId="0" applyFont="1" applyFill="1"/>
    <xf numFmtId="1" fontId="3" fillId="4" borderId="0" xfId="0" applyNumberFormat="1" applyFont="1" applyFill="1"/>
    <xf numFmtId="2" fontId="0" fillId="4" borderId="0" xfId="0" applyNumberFormat="1" applyFill="1"/>
    <xf numFmtId="1" fontId="7" fillId="4" borderId="0" xfId="0" applyNumberFormat="1" applyFont="1" applyFill="1"/>
    <xf numFmtId="0" fontId="7" fillId="4" borderId="0" xfId="0" applyFont="1" applyFill="1"/>
    <xf numFmtId="0" fontId="4" fillId="4" borderId="0" xfId="0" applyFont="1" applyFill="1"/>
    <xf numFmtId="0" fontId="6" fillId="4" borderId="0" xfId="0" applyFont="1" applyFill="1"/>
    <xf numFmtId="1" fontId="6" fillId="4" borderId="0" xfId="0" applyNumberFormat="1" applyFont="1" applyFill="1"/>
    <xf numFmtId="0" fontId="2" fillId="3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4" borderId="0" xfId="0" applyFill="1" applyAlignment="1">
      <alignment horizontal="left"/>
    </xf>
    <xf numFmtId="0" fontId="8" fillId="3" borderId="1" xfId="0" applyFont="1" applyFill="1" applyBorder="1" applyAlignment="1">
      <alignment horizontal="center"/>
    </xf>
    <xf numFmtId="9" fontId="0" fillId="4" borderId="0" xfId="0" applyNumberFormat="1" applyFill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3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A95DF7-2502-4734-9E8A-CBBA8BA0D5D5}" name="Tabel22" displayName="Tabel22" ref="D4:D28" totalsRowShown="0" headerRowDxfId="2" dataDxfId="1">
  <autoFilter ref="D4:D28" xr:uid="{B3A95DF7-2502-4734-9E8A-CBBA8BA0D5D5}"/>
  <tableColumns count="1">
    <tableColumn id="1" xr3:uid="{BA5FCF1A-B308-4C40-B22B-A59DE8C75D01}" name="Kolonne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B3106-CBE2-456E-8E5F-24AAD54ECC50}">
  <dimension ref="A1:I48"/>
  <sheetViews>
    <sheetView showGridLines="0" tabSelected="1" view="pageLayout" zoomScaleNormal="100" workbookViewId="0">
      <selection activeCell="C4" sqref="C4:E4"/>
    </sheetView>
  </sheetViews>
  <sheetFormatPr defaultRowHeight="15" x14ac:dyDescent="0.25"/>
  <cols>
    <col min="1" max="1" width="10.28515625" customWidth="1"/>
    <col min="2" max="2" width="6.7109375" customWidth="1"/>
    <col min="3" max="3" width="11.85546875" customWidth="1"/>
    <col min="5" max="5" width="13.42578125" customWidth="1"/>
    <col min="7" max="7" width="8.85546875" customWidth="1"/>
    <col min="8" max="8" width="8.42578125" customWidth="1"/>
    <col min="9" max="9" width="9.5703125" customWidth="1"/>
  </cols>
  <sheetData>
    <row r="1" spans="1:9" x14ac:dyDescent="0.25">
      <c r="A1" s="3"/>
      <c r="B1" s="3"/>
      <c r="C1" s="3"/>
      <c r="D1" s="3"/>
      <c r="E1" s="3"/>
      <c r="F1" s="3"/>
      <c r="G1" s="3"/>
      <c r="H1" s="3"/>
      <c r="I1" s="3"/>
    </row>
    <row r="2" spans="1:9" ht="42.6" customHeight="1" x14ac:dyDescent="0.4">
      <c r="A2" s="3"/>
      <c r="B2" s="30" t="s">
        <v>0</v>
      </c>
      <c r="C2" s="30"/>
      <c r="D2" s="30"/>
      <c r="E2" s="30"/>
      <c r="F2" s="30"/>
      <c r="G2" s="30"/>
      <c r="H2" s="30"/>
      <c r="I2" s="3"/>
    </row>
    <row r="3" spans="1:9" ht="36.75" customHeight="1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ht="18.75" customHeight="1" x14ac:dyDescent="0.25">
      <c r="A4" s="20" t="s">
        <v>1</v>
      </c>
      <c r="B4" s="20"/>
      <c r="C4" s="23" t="s">
        <v>50</v>
      </c>
      <c r="D4" s="24"/>
      <c r="E4" s="24"/>
      <c r="F4" s="20" t="s">
        <v>4</v>
      </c>
      <c r="G4" s="20"/>
      <c r="H4" s="20"/>
      <c r="I4" s="4">
        <v>30000</v>
      </c>
    </row>
    <row r="5" spans="1:9" ht="15.75" x14ac:dyDescent="0.25">
      <c r="A5" s="26" t="s">
        <v>21</v>
      </c>
      <c r="B5" s="26"/>
      <c r="C5" s="6" t="s">
        <v>49</v>
      </c>
      <c r="D5" s="1"/>
      <c r="E5" s="2"/>
      <c r="F5" s="35" t="s">
        <v>13</v>
      </c>
      <c r="G5" s="20"/>
      <c r="H5" s="20"/>
      <c r="I5" s="5">
        <v>0</v>
      </c>
    </row>
    <row r="6" spans="1:9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x14ac:dyDescent="0.25">
      <c r="A7" s="25" t="s">
        <v>2</v>
      </c>
      <c r="B7" s="25"/>
      <c r="C7" s="27" t="s">
        <v>3</v>
      </c>
      <c r="D7" s="22"/>
      <c r="E7" s="22"/>
      <c r="F7" s="8"/>
      <c r="G7" s="8" t="s">
        <v>6</v>
      </c>
      <c r="H7" s="9">
        <f>SUM(I4*0.04)</f>
        <v>1200</v>
      </c>
      <c r="I7" s="8" t="s">
        <v>22</v>
      </c>
    </row>
    <row r="8" spans="1:9" x14ac:dyDescent="0.25">
      <c r="A8" s="7"/>
      <c r="B8" s="7"/>
      <c r="C8" s="8"/>
      <c r="D8" s="8"/>
      <c r="E8" s="8"/>
      <c r="F8" s="8"/>
      <c r="G8" s="8"/>
      <c r="H8" s="8"/>
      <c r="I8" s="8"/>
    </row>
    <row r="9" spans="1:9" x14ac:dyDescent="0.25">
      <c r="A9" s="7"/>
      <c r="B9" s="7"/>
      <c r="C9" s="8"/>
      <c r="D9" s="8"/>
      <c r="E9" s="8"/>
      <c r="F9" s="8"/>
      <c r="G9" s="8"/>
      <c r="H9" s="8"/>
      <c r="I9" s="8"/>
    </row>
    <row r="10" spans="1:9" x14ac:dyDescent="0.25">
      <c r="A10" s="25" t="s">
        <v>2</v>
      </c>
      <c r="B10" s="25"/>
      <c r="C10" s="22" t="str" cm="1">
        <f t="array" ref="C10">_xlfn.IFS(C4="Pædagogisk leder","1,2% Fritvalgspension Trepartsmidler",C4="Klyngeleder","1,2% Fritvalgspension Trepartsmidler",C4="Pædagog","Trepartsmidler",C4="Pædagogisk assistent","Ikke en del af Trepartsmidler",C4="Pædagogmedhjælper","Ikke en del af Trepartsmidler",C4="Legepladspædagoger","Trepartsmidler",C4="Legepladspædagoger","Trepartsmidler",C4="Ikke-uddannede klubmedarbejdere","Ikke en del af Trepartsmidler",C4="Dagplejer i eget hjem","Ikke en del af Trepartsmidler",C4="Dagplejer i eget hjem m. Pæd. Ass. Udd.","Ikke en del af Trepartsmidler",C4="Dagplejer i eget hjem m. Pædagogudd.","Trepartsmidler",C4="Dagplejer uden for eget hjem","Ikke en del af Trepartsmidler",C4="Dagplejer uden for eget hjem m. Pæd. Ass. Udd.","Ikke en del af Trepartsmidler",C4="Dagplejer uden for eget hjem m. Pædagogudd.","Trepartsmidler",C4="Gæstedagplejere","Ikke en del af Trepartsmidler",C4="Gæstedagplejere m. Pæd. Ass. Udd.","Ikke en del af Trepartsmidler",C4="Gæstedagplejere m. Pædagogudd.","Trepartsmidler",C4="Dagplejepædagoger","Trepartsmidler",C4="Legepladsmedarbejder m. Pæd. Ass. Udd.","Ikke en del af Trepartsmidler",C4="Legepladsmedarbejder","Ikke en del af Trepartsmidler",C4="Pædagogiske konsulenter","Ikke en del af Trepartsmidler",C4="Støttepædagog","Trepartsmidler",C4="Socialpædagoger","Trepartsmidler",C4="Omsorgs- og pædagogmedhjælpere","Ikke en del af Trepartsmidler",C4="Pædagogiske assistenter på døgn","Ikke en del af Trepartsmidler",C4="Lærer på døgn","Ikke en del af Trepartsmidler")</f>
        <v>Ikke en del af Trepartsmidler</v>
      </c>
      <c r="D10" s="22"/>
      <c r="E10" s="22"/>
      <c r="F10" s="8"/>
      <c r="G10" s="8" t="s">
        <v>6</v>
      </c>
      <c r="H10" s="10" cm="1">
        <f t="array" ref="H10">_xlfn.IFS((C4="Pædagog")*(C5="Ja"),(3866*1.57765/12),(C4="Pædagog")*(C5="Nej"),0,(C4="Pædagogisk leder")*(C5="Ja"),(I4+H7)*(0.012),(C4="Pædagogisk leder")*(C5="Nej"),0,(C4="Klyngeleder")*(C5="Ja"),((I4+H7)*(0.012)),(C4="Klyngeleder")*(C5="Nej"),0,C4="Pædagogmedhjælper",0,C4="Pædagogisk assistent",0,(C4="Dagplejer i eget hjem m. pædagogudd.")*(C5="Ja"),(3880*1.57765/12),(C4="Dagplejer i eget hjem m. pædagogudd.")*(C5="Nej"),0,(C4="Dagplejer uden for eget hjem m. pædagogudd.")*(C5="Ja"),(3880*1.57765/12),(C4="Dagplejer uden for eget hjem m. pædagogudd.")*(C5="Nej"),0,(C4="Gæstedagplejere m. pædagogudd.")*(C5="Ja"),(3880*1.57765/12),(C4="Gæstedagplejere m. pædagogudd.")*(C5="Nej"),0,C4="Dagplejer i eget hjem",0,C4="Dagplejer uden for eget hjem",0,C4="Gæstedagplejere",0,C4="Dagplejer i eget hjem m. Pæd. Ass. udd.",0,C4="Dagplejer uden for eget hjem m. Pæd. Ass. udd.",0,C4="Gæstedagplejere m. Pæd. Ass. udd.",0,(C4="Legepladspædagoger")*(C5="Ja"),(3823*1.57765/12),(C4="Legepladspædagoger")*(C5="Nej"),0,C4="Legepladsmedarbejder m. Pæd. Ass. Udd.",0,C4="Legepladsmedarbejder",0,C4="Pædagogiske konsulenter",0,C4="Ikke-uddannede klubmedarbejdere",0,(C4="Dagplejepædagoger")*(C5="Ja"),(3892*1.57765/12),(C4="Dagplejepædagoger")*(C5="Nej"),0,(C4="Socialpædagoger")*(C5="Ja"),(3675*1.57765/12),(C4="Socialpædagoger")*(C5="Nej"),0,C4="Omsorgs- og pædagogmedhjælpere",0,C4="Pædagogiske assistenter på døgn",0,C4="Lærer på døgn",0)</f>
        <v>0</v>
      </c>
      <c r="I10" s="8" t="s">
        <v>22</v>
      </c>
    </row>
    <row r="11" spans="1:9" x14ac:dyDescent="0.25">
      <c r="A11" s="7"/>
      <c r="B11" s="7"/>
      <c r="C11" s="8"/>
      <c r="D11" s="8"/>
      <c r="E11" s="8"/>
      <c r="F11" s="8"/>
      <c r="G11" s="8"/>
      <c r="H11" s="8"/>
      <c r="I11" s="8"/>
    </row>
    <row r="12" spans="1:9" x14ac:dyDescent="0.25">
      <c r="A12" s="7"/>
      <c r="B12" s="7"/>
      <c r="C12" s="8"/>
      <c r="D12" s="8"/>
      <c r="E12" s="8"/>
      <c r="F12" s="8"/>
      <c r="G12" s="8"/>
      <c r="H12" s="8"/>
      <c r="I12" s="8"/>
    </row>
    <row r="13" spans="1:9" x14ac:dyDescent="0.25">
      <c r="A13" s="28" t="s">
        <v>5</v>
      </c>
      <c r="B13" s="28"/>
      <c r="C13" s="29" t="s">
        <v>7</v>
      </c>
      <c r="D13" s="29"/>
      <c r="E13" s="29"/>
      <c r="F13" s="12"/>
      <c r="G13" s="12" t="s">
        <v>6</v>
      </c>
      <c r="H13" s="13" cm="1">
        <f t="array" ref="H13">_xlfn.IFS(C4="Pædagog",967*1.57765,C4="Pædagogmedhjælper",0,C4="Pædagogisk assistent",0,C4="Dagplejer i eget hjem m. pædagogudd.",969*1.57765,C4="Dagplejer i eget hjem",0,C4="Dagplejer uden for eget hjem",0,C4="Gæstedagplejere",0,C4="Dagplejer i eget hjem m. Pæd. Ass. udd.",0,C4="Dagplejer uden for eget hjem m. Pæd. Ass. udd.",0,C4="Gæstedagplejere m. Pæd. Ass. udd.",0,C4="Dagplejer uden for eget hjem m. pædagogudd.",969*1.57765,C4="Gæstedagplejere m. pædagogudd.",969*1.57765,C4="Pædagogisk leder",895*1.57765,C4="Klyngeleder",895*1.57765,C4="Legepladspædagoger",956*1.57765,C4="Legepladsmedarbejder m. Pæd. Ass. Udd.",0,C4="Legepladsmedarbejder",0,C4="Pædagogiske konsulenter",0,C4="Ikke-uddannede klubmedarbejdere",0,C4="Dagplejepædagoger",973*1.57765,C4="Socialpædagoger",919*1.57765,C4="Omsorgs- og pædagogmedhjælpere",0,C4="Pædagogiske assistenter på døgn",0,C4="Lærer på døgn",0)</f>
        <v>0</v>
      </c>
      <c r="I13" s="12" t="s">
        <v>23</v>
      </c>
    </row>
    <row r="14" spans="1:9" x14ac:dyDescent="0.25">
      <c r="A14" s="11"/>
      <c r="B14" s="11"/>
      <c r="C14" s="21" t="s">
        <v>19</v>
      </c>
      <c r="D14" s="21"/>
      <c r="E14" s="21"/>
      <c r="F14" s="12"/>
      <c r="G14" s="12"/>
      <c r="H14" s="12"/>
      <c r="I14" s="12"/>
    </row>
    <row r="15" spans="1:9" x14ac:dyDescent="0.25">
      <c r="A15" s="7"/>
      <c r="B15" s="7"/>
      <c r="C15" s="8"/>
      <c r="D15" s="8"/>
      <c r="E15" s="8"/>
      <c r="F15" s="8"/>
      <c r="G15" s="8"/>
      <c r="H15" s="8"/>
      <c r="I15" s="8"/>
    </row>
    <row r="16" spans="1:9" x14ac:dyDescent="0.25">
      <c r="A16" s="25" t="s">
        <v>8</v>
      </c>
      <c r="B16" s="25"/>
      <c r="C16" s="22" t="s">
        <v>9</v>
      </c>
      <c r="D16" s="22"/>
      <c r="E16" s="22"/>
      <c r="F16" s="8"/>
      <c r="G16" s="8" t="s">
        <v>6</v>
      </c>
      <c r="H16" s="9">
        <f>SUM(I4+H7+H10)*0.0174</f>
        <v>542.88</v>
      </c>
      <c r="I16" s="8" t="s">
        <v>22</v>
      </c>
    </row>
    <row r="17" spans="1:9" x14ac:dyDescent="0.25">
      <c r="A17" s="7"/>
      <c r="B17" s="7"/>
      <c r="C17" s="8"/>
      <c r="D17" s="8"/>
      <c r="E17" s="8"/>
      <c r="F17" s="8"/>
      <c r="G17" s="8"/>
      <c r="H17" s="8"/>
      <c r="I17" s="8"/>
    </row>
    <row r="18" spans="1:9" x14ac:dyDescent="0.25">
      <c r="A18" s="7"/>
      <c r="B18" s="7"/>
      <c r="C18" s="8"/>
      <c r="D18" s="8"/>
      <c r="E18" s="8"/>
      <c r="F18" s="8"/>
      <c r="G18" s="8"/>
      <c r="H18" s="8"/>
      <c r="I18" s="8"/>
    </row>
    <row r="19" spans="1:9" x14ac:dyDescent="0.25">
      <c r="A19" s="25" t="s">
        <v>10</v>
      </c>
      <c r="B19" s="25"/>
      <c r="C19" s="22" t="str" cm="1">
        <f t="array" ref="C19">_xlfn.IFS(C4="Pædagogisk leder","Ingen stigning her",C4="Klyngeleder","Ingen stigning her",C4="Pædagog","Trepartsmidler",C4="Pædagogisk assistent","Ikke en del af Trepartsmidler",C4="Pædagogmedhjælper","Ikke en del af Trepartsmidler",C4="Legepladspædagoger","Trepartsmidler",C4="Legepladspædagoger","Trepartsmidler",C4="Ikke-uddannede klubmedarbejdere","Ikke en del af Trepartsmidler",C4="Pædagogiske konsulenter","Ikke en del af Trepartsmidler",C4="Dagplejer i eget hjem","Ikke en del af Trepartsmidler",C4="Dagplejer i eget hjem m. Pæd. Ass. Udd.","Ikke en del af Trepartsmidler",C4="Dagplejer i eget hjem m. Pædagogudd.","Trepartsmidler",C4="Dagplejer uden for eget hjem","Ikke en del af Trepartsmidler",C4="Dagplejer uden for eget hjem m. Pæd. Ass. Udd.","Ikke en del af Trepartsmidler",C4="Dagplejer uden for eget hjem m. Pædagogudd.","Trepartsmidler",C4="Gæstedagplejere","Ikke en del af Trepartsmidler",C4="Gæstedagplejere m. Pæd. Ass. Udd.","Ikke en del af Trepartsmidler",C4="Gæstedagplejere m. Pædagogudd.","Trepartsmidler",C4="Dagplejepædagoger","Trepartsmidler",C4="Legepladsmedarbejder m. Pæd. Ass. Udd.","Ikke en del af Trepartsmidler",C4="Legepladsmedarbejder","Ikke en del af Trepartsmidler",C4="Socialpædagoger","Trepartsmidler",C4="Omsorgs- og pædagogmedhjælpere","Ikke en del af Trepartsmidler",C4="Pædagogiske assistenter på døgn","Ikke en del af Trepartsmidler",C4="Lærer på døgn","Ikke en del af Trepartsmidler")</f>
        <v>Ikke en del af Trepartsmidler</v>
      </c>
      <c r="D19" s="22"/>
      <c r="E19" s="22"/>
      <c r="F19" s="8"/>
      <c r="G19" s="8" t="s">
        <v>6</v>
      </c>
      <c r="H19" s="9" cm="1">
        <f t="array" ref="H19">_xlfn.IFS((C4="Pædagog")*(C5="Ja"),(5800*1.57765/12)-H10,(C4="Pædagog")*(C5="Nej"),0,C4="Pædagogmedhjælper",0,C4="Pædagogisk assistent",0,C4="Klyngeleder",0,C4="Pædagogisk Leder",0,(C4="Dagplejer i eget hjem m. pædagogudd.")*(C5="Ja"),(5820*1.57765/12)-H10,(C4="Dagplejer i eget hjem m. pædagogudd.")*(C5="Nej"),0,(C4="Dagplejer uden for eget hjem m. pædagogudd.")*(C5="Ja"),(5820*1.57765/12)-H10,(C4="Dagplejer uden for eget hjem m. pædagogudd.")*(C5="Nej"),0,(C4="Gæstedagplejere m. pædagogudd.")*(C5="Ja"),(5820*1.57765/12)-H10,(C4="Gæstedagplejere m. pædagogudd.")*(C5="Nej"),0,C4="Dagplejer i eget hjem",0,C4="Dagplejer uden for eget hjem",0,C4="Gæstedagplejere",0,C4="Dagplejer i eget hjem m. Pæd. Ass. udd.",0,C4="Dagplejer uden for eget hjem m. Pæd. Ass. udd.",0,C4="Gæstedagplejere m. Pæd. Ass. udd.",0,(C4="Legepladspædagoger")*(C5="Ja"),(5735*1.57765/12)-H10,(C4="Legepladspædagoger")*(C5="Nej"),0,C4="Legepladsmedarbejder m. Pæd. Ass. Udd.",0,C4="Legepladsmedarbejder",0,C4="Pædagogiske konsulenter",0,C4="Ikke-uddannede klubmedarbejdere",0,(C4="Dagplejepædagoger")*(C5="Ja"),(5839*1.57765/12)-H10,(C4="Dagplejepædagoger")*(C5="Nej"),0,(C4="Socialpædagoger")*(C5="Ja"),(5512*1.57765/12)-H10,(C4="Socialpædagoger")*(C5="Nej"),0,C4="Omsorgs- og pædagogmedhjælpere",0,C4="Pædagogiske assistenter på døgn",0,C4="Lærer på døgn",0)</f>
        <v>0</v>
      </c>
      <c r="I19" s="8" t="s">
        <v>22</v>
      </c>
    </row>
    <row r="20" spans="1:9" x14ac:dyDescent="0.25">
      <c r="A20" s="7"/>
      <c r="B20" s="7"/>
      <c r="C20" s="8"/>
      <c r="D20" s="8"/>
      <c r="E20" s="8"/>
      <c r="F20" s="8"/>
      <c r="G20" s="8"/>
      <c r="H20" s="8"/>
      <c r="I20" s="8"/>
    </row>
    <row r="21" spans="1:9" x14ac:dyDescent="0.25">
      <c r="A21" s="7"/>
      <c r="B21" s="7"/>
      <c r="C21" s="8"/>
      <c r="D21" s="8"/>
      <c r="E21" s="8"/>
      <c r="F21" s="8"/>
      <c r="G21" s="8"/>
      <c r="H21" s="8"/>
      <c r="I21" s="8"/>
    </row>
    <row r="22" spans="1:9" x14ac:dyDescent="0.25">
      <c r="A22" s="25" t="s">
        <v>11</v>
      </c>
      <c r="B22" s="25"/>
      <c r="C22" s="22" t="str" cm="1">
        <f t="array" ref="C22">_xlfn.IFS(C4="Pædagog","Forhøjelse Grundlønstillæg",C4="Pædagogmedhjælper","Forhøjelse Grundlønstillæg",C4="Pædagogisk assistent","Forhøjelse Grundlønstillæg",C4="Leder","Forhøjelse Grundlønstillæg",C4="Dagplejer i eget hjem m. pædagogudd.","Forhøjelse Grundlønstillæg",C4="Dagplejer uden for eget hjem m. pædagogudd.","Forhøjelse Grundlønstillæg",C4="Dagplejer uden for eget hjem","Forhøjelse Grundlønstillæg",C4="Dagplejer uden for eget hjem m. Pæd. Ass. udd.","Forhøjelse Grundlønstillæg",C4="Gæstedagplejere m. pædagogudd.","Forhøjelse Grundlønstillæg",C4="Dagplejer i eget hjem","Forhøjelse Grundlønstillæg",C4="Dagplejer i eget hjem m. Pæd. Ass. udd.","Forhøjelse Grundlønstillæg",C4="Gæstedagplejere","Forhøjelse Grundlønstillæg",C4="Gæstedagplejere m. Pæd. Ass. udd.","Forhøjelse Grundlønstillæg",C4="Pædagogisk leder","Forhøjelse Grundlønstillæg",C4="Klyngeleder","Forhøjelse Grundlønstillæg",C4="Legepladspædagoger","Forhøjelse Grundlønstillæg",C4="Legepladsmedarbejder m. Pæd. Ass. Udd.","Forhøjelse Grundlønstillæg",C4="Legepladsmedarbejder","Forhøjelse Grundlønstillæg",C4="pædagogiske konsulenter","Forhøjelse Grundlønstillæg",C4="Ikke-uddannede klubmedarbejdere","Forhøjelse Grundlønstillæg",C4="Dagplejepædagoger","Forhøjelse Grundlønstillæg",C4="Socialpædagoger","Forhøjelse Grundlønstillæg",C4="Omsorgs- og pædagogmedhjælpere","Forhøjelse Grundlønstillæg",C4="Pædagogiske assistenter på døgn","Forhøjelse Grundlønstillæg",C4="Lærer på døgn","døgninstitutionstillægget")</f>
        <v>døgninstitutionstillægget</v>
      </c>
      <c r="D22" s="22"/>
      <c r="E22" s="22"/>
      <c r="F22" s="8"/>
      <c r="G22" s="8" t="s">
        <v>6</v>
      </c>
      <c r="H22" s="9" cm="1">
        <f t="array" ref="H22">_xlfn.IFS(C4="Pædagog",3000*1.57765/12,C4="Pædagogmedhjælper",1720*1.57765/12,C4="Pædagogisk assistent",2000*1.57765/12,C4="Pædagogisk Leder",0,C4="Klyngeleder",0,C4="Dagplejer i eget hjem m. Pæd. Ass. udd.",950*1.57765/12,C4="Dagplejer i eget hjem",0,C4="Dagplejer i eget hjem m. pædagogudd.",950*1.57765/12,C4="Dagplejer uden for eget hjem",950*1.57765/12,C4="Gæstedagplejere",950*1.57765/12,C4="Dagplejer uden for eget hjem m. Pæd. Ass. udd.",950*1.57765/12,C4="Gæstedagplejere m. Pæd. Ass. udd.",950*1.57765/12,C4="Gæstedagplejere m. pædagogudd.",950*1.57765/12,C4="Dagplejer uden for eget hjem m. pædagogudd.",950*1.57765/12,C4="Legepladspædagoger",3270*1.57765/12,C4="Legepladsmedarbejder m. Pæd. Ass. Udd.",3270*1.57765/12,C4="Legepladsmedarbejder",3270*1.57765/12,C4="Pædagogiske konsulenter",3760*1.57765/12,C4="Ikke-uddannede klubmedarbejdere",3000*1.57765/12,C4="Dagplejepædagoger",1600*1.57765/12,C4="Socialpædagoger",3000*1.57765/12,C4="Omsorgs- og pædagogmedhjælpere",3203*1.57765/12,C4="Pædagogiske assistenter på døgn",3485*1.57765/12,C4="Lærer på døgn",3900*1.57765/12)</f>
        <v>512.73625000000004</v>
      </c>
      <c r="I22" s="8" t="s">
        <v>22</v>
      </c>
    </row>
    <row r="23" spans="1:9" x14ac:dyDescent="0.25">
      <c r="A23" s="7"/>
      <c r="B23" s="7"/>
      <c r="C23" s="22" t="str" cm="1">
        <f t="array" ref="C23">_xlfn.IFS(C4="Dagplejer i eget hjem m. pædagogudd.","Funktionstillæg Gæstepleje",C4="Dagplejer uden for eget hjem m. pædagogudd.","Funktionstillæg Gæstepleje",C4="Dagplejer uden for eget hjem","Funktionstillæg Gæstepleje",C4="Dagplejer uden for eget hjem m. Pæd. Ass. udd.","Funktionstillæg Gæstepleje",C4="Gæstedagplejere m. pædagogudd.","",C4="Dagplejer i eget hjem","Funktionstillæg Gæstepleje",C4="Dagplejer i eget hjem m. Pæd. Ass. udd.","Funktionstillæg Gæstepleje",C4="Gæstedagplejere","",C4="Gæstedagplejere m. Pæd. Ass. udd.","",C4="pædagog","",C4="Pædagogmedhjælper","",C4="Pædagogisk assistent","",C4="Pædagogisk leder","",C4="Klyngeleder","",C4="Legepladspædagoger","",C4="Legepladsmedarbejder m. Pæd. Ass. Udd.","",C4="Legepladsmedarbejder","",C4="pædagogiske konsulenter","",C4="Ikke-uddannede klubmedarbejdere","",C4="Dagplejepædagoger","",C4="Socialpædagoger","",C4="Omsorgs- og pædagogmedhjælpere","",C4="Pædagogiske assistenter på døgn","",C4="Lærer på døgn","")</f>
        <v/>
      </c>
      <c r="D23" s="22"/>
      <c r="E23" s="22"/>
      <c r="F23" s="8"/>
      <c r="G23" s="8" t="str" cm="1">
        <f t="array" ref="G23">_xlfn.IFS(C4="Dagplejer i eget hjem m. pædagogudd.","Ca. beløb",C4="Dagplejer uden for eget hjem m. pædagogudd.","Ca. beløb",C4="Dagplejer uden for eget hjem","Ca. beløb",C4="Dagplejer uden for eget hjem m. Pæd. Ass. udd.","Ca. beløb",C4="Dagplejer i eget hjem","Ca. beløb",C4="Dagplejer i eget hjem m. Pæd. Ass. udd.","Ca. beløb",C4="Gæstedagplejere","",C4="Gæstedagplejere m. Pæd. Ass. udd.","",C4="Gæstedagplejere m. pædagogudd.","",C4="pædagog","",C4="Pædagogmedhjælper","",C4="Pædagogisk assistent","",C4="Pædagogisk leder","",C4="Klyngeleder","",C4="Legepladspædagoger","",C4="Legepladsmedarbejder m. Pæd. Ass. Udd.","",C4="Legepladsmedarbejder","",C4="pædagogiske konsulenter","",C4="Ikke-uddannede klubmedarbejdere","",C4="Dagplejepædagoger","",C4="Socialpædagoger","",C4="Omsorgs- og pædagogmedhjælpere","",C4="Pædagogiske assistenter på døgn","",C4="Lærer på døgn","")</f>
        <v/>
      </c>
      <c r="H23" s="9" t="str" cm="1">
        <f t="array" ref="H23">_xlfn.IFS(C4="Dagplejer i eget hjem",4000*1.57765/12,C4="Dagplejer i eget hjem m. Pæd. Ass. udd.",4000*1.57765/12,C4="Dagplejer i eget hjem m. pædagogudd.",4000*1.57765/12,C4="Dagplejer uden for eget hjem",2000*1.57765/12,C4="Dagplejer uden for eget hjem m. Pæd. Ass. udd.",2000*1.57765/12,C4="Dagplejer uden for eget hjem m. pædagogudd.",2000*1.57765/12,C4="Gæstedagplejere","",C4="Gæstedagplejere m. Pæd. Ass. udd.","",C4="Gæstedagplejere m. pædagogudd.","",C4="pædagog","",C4="Pædagogmedhjælper","",C4="Pædagogisk assistent","",C4="Pædagogisk leder","",C4="Klyngeleder","",C4="Legepladspædagoger","",C4="Legepladsmedarbejder m. Pæd. Ass. Udd.","",C4="Legepladsmedarbejder","",C4="pædagogiske konsulenter","",C4="Ikke-uddannede klubmedarbejdere","",C4="Dagplejepædagoger","",C4="Socialpædagoger","",C4="Omsorgs- og pædagogmedhjælpere","",C4="Pædagogiske assistenter på døgn","",C4="Lærer på døgn","")</f>
        <v/>
      </c>
      <c r="I23" s="8" t="str" cm="1">
        <f t="array" ref="I23">_xlfn.IFS(C4="Dagplejer i eget hjem m. pædagogudd.","kr. md.",C4="Dagplejer uden for eget hjem m. pædagogudd.","kr. md.",C4="Dagplejer uden for eget hjem","kr. md.",C4="Dagplejer uden for eget hjem m. Pæd. Ass. udd.","kr. md.",C4="Dagplejer i eget hjem","kr. md",C4="Dagplejer i eget hjem m. Pæd. Ass. udd.","kr. md.",C4="Gæstedagplejere","",C4="Gæstedagplejere m. Pæd. Ass. udd.","",C4="Gæstedagplejere m. pædagogudd.","",C4="pædagog","",C4="Pædagogmedhjælper","",C4="Pædagogisk assistent","",C4="Pædagogisk leder","",C4="Klyngeleder","",C4="Legepladspædagoger","",C4="Legepladsmedarbejder m. Pæd. Ass. Udd.","",C4="Legepladsmedarbejder","",C4="pædagogiske konsulenter","",C4="Ikke-uddannede klubmedarbejdere","",C4="Dagplejepædagoger","",C4="Socialpædagoger","",C4="Omsorgs- og pædagogmedhjælpere","",C4="Pædagogiske assistenter på døgn","",C4="Lærer på døgn","")</f>
        <v/>
      </c>
    </row>
    <row r="24" spans="1:9" x14ac:dyDescent="0.25">
      <c r="A24" s="7"/>
      <c r="B24" s="7"/>
      <c r="C24" s="8"/>
      <c r="D24" s="8"/>
      <c r="E24" s="8"/>
      <c r="F24" s="8"/>
      <c r="G24" s="8"/>
      <c r="H24" s="14"/>
      <c r="I24" s="8"/>
    </row>
    <row r="25" spans="1:9" x14ac:dyDescent="0.25">
      <c r="A25" s="25" t="s">
        <v>11</v>
      </c>
      <c r="B25" s="25"/>
      <c r="C25" s="22" t="str" cm="1">
        <f t="array" ref="C25">_xlfn.IFS(C4="pædagog","Ingen løntrinsstigning",C4="Pædagogmedhjælper","Løntrin ved 7 års erfaring",C4="Pædagogisk assistent","Løntrin ved 8 års erfaring",C4="Leder","Ingen løntrinsstigning",C4="Dagplejer i eget hjem m. pædagogudd.","Grundlønstrin hæves fra 24 til 25",C4="Dagplejer uden for eget hjem m. pædagogudd.","Ingen løntrinstigning",C4="Dagplejer uden for eget hjem","Ingen løntrinstigning",C4="Dagplejer uden for eget hjem m. Pæd. Ass. udd.","Ingen løntrinstigning",C4="Gæstedagplejere m. pædagogudd.","Ingen løntrinstigning",C4="Dagplejer i eget hjem","Grundlønstrin hæves fra 19 til 20",C4="Dagplejer i eget hjem m. Pæd. Ass. udd.","Grundlønstrin hæves fra 24 til 25",C4="Gæstedagplejere","Ingen løntrinstigning",C4="Gæstedagplejere m. Pæd. Ass. udd.","Ingen løntrinstigning",C4="Pædagogisk leder","3,2% Fritvalgspension Trepartsmidler",C4="Klyngeleder","3,2% Fritvalgspension Trepartsmidler",C4="Legepladspædagoger","Ingen løntrinsstigning",C4="Legepladsmedarbejder m. Pæd. Ass. Udd.","Ingen løntrinsstigning",C4="Legepladsmedarbejder","Ingen løntrinsstigning",C4="pædagogiske konsulenter","Ingen løntrinsstigning",C4="Ikke-uddannede klubmedarbejdere","Ingen løntrinsstigning",C4="Dagplejepædagoger","Grundlønstrin hæves fra 27 til 32",C4="Socialpædagoger","Ingen løntrinsstigning",C4="Omsorgs- og pædagogmedhjælpere","Ingen løntrinsstigning",C4="Pædagogiske assistenter på døgn","Ingen løntrinsstigning",C4="Lærer på døgn","Ingen løntrinsstigning")</f>
        <v>Ingen løntrinsstigning</v>
      </c>
      <c r="D25" s="22"/>
      <c r="E25" s="22"/>
      <c r="F25" s="8"/>
      <c r="G25" s="8" t="s">
        <v>6</v>
      </c>
      <c r="H25" s="9" cm="1">
        <f t="array" ref="H25">_xlfn.IFS((C4="Pædagog")*(I5&gt;=0),0,(C4="Pædagogmedhjælper")*(I5&gt;=7),366.83,(C4="Pædagogmedhjælper")*(I5&lt;7),0,(C4="Pædagogisk assistent")*(I5&gt;=8),415.67,(C4="Pædagogisk assistent")*(I5&lt;8),0,C4="Dagplejer i eget hjem",331.92,C4="Dagplejer i eget hjem m. Pæd. Ass. udd.",395,C4="Dagplejer i eget hjem m. pædagogudd.",395,C4="Gæstedagplejere m. pædagogudd.",0,C4="Gæstedagplejere",0,C4="Dagplejer uden for eget hjem m. pædagogudd.",0,C4="Dagplejer uden for eget hjem m. Pæd. Ass. udd.",0,C4="Gæstedagplejere m. Pæd. Ass. udd.",0,C4="Dagplejer uden for eget hjem",0,(C4="Pædagogisk leder")*(C5="Ja"),(I4+H7+H10+H16)*(0.032),(C4="Pædagogisk leder")*(C5="Nej"),0,(C4="Klyngeleder")*(C5="Ja"),((I4+H7+H10+H16)*(0.032)),(C4="Klyngeleder")*(C5="Nej"),0,C4="legepladspædagoger",0,C4="Legepladsmedarbejder m. Pæd. Ass. Udd.",0,C4="Legepladsmedarbejder",0,C4="pædagogiske konsulenter",0,C4="Ikke-uddannede klubmedarbejdere",0,C4="Dagplejepædagoger",2148.42,C4="Socialpædagoger",0,C4="Omsorgs- og pædagogmedhjælpere",0,C4="Pædagogiske assistenter på døgn",0,C4="Lærer på døgn",0)</f>
        <v>0</v>
      </c>
      <c r="I25" s="8" t="s">
        <v>22</v>
      </c>
    </row>
    <row r="26" spans="1:9" x14ac:dyDescent="0.25">
      <c r="A26" s="7"/>
      <c r="B26" s="7"/>
      <c r="C26" s="32" t="str">
        <f>IF(C4="Dagplejepædagoger","bemærk der kan ske lokal modregning","")</f>
        <v/>
      </c>
      <c r="D26" s="32"/>
      <c r="E26" s="32"/>
      <c r="F26" s="8"/>
      <c r="G26" s="8"/>
      <c r="H26" s="8"/>
      <c r="I26" s="8"/>
    </row>
    <row r="27" spans="1:9" x14ac:dyDescent="0.25">
      <c r="A27" s="7"/>
      <c r="B27" s="7"/>
      <c r="C27" s="8"/>
      <c r="D27" s="8"/>
      <c r="E27" s="8"/>
      <c r="F27" s="8"/>
      <c r="G27" s="8"/>
      <c r="H27" s="8"/>
      <c r="I27" s="8"/>
    </row>
    <row r="28" spans="1:9" x14ac:dyDescent="0.25">
      <c r="A28" s="25" t="s">
        <v>14</v>
      </c>
      <c r="B28" s="25"/>
      <c r="C28" s="22" t="s">
        <v>15</v>
      </c>
      <c r="D28" s="22"/>
      <c r="E28" s="22"/>
      <c r="F28" s="8"/>
      <c r="G28" s="8" t="s">
        <v>6</v>
      </c>
      <c r="H28" s="9">
        <f>SUM((I4+H7+H10+H16+H19+H22+H25)*0.0077)</f>
        <v>248.36824512500002</v>
      </c>
      <c r="I28" s="8" t="s">
        <v>22</v>
      </c>
    </row>
    <row r="29" spans="1:9" x14ac:dyDescent="0.25">
      <c r="A29" s="7"/>
      <c r="B29" s="7"/>
      <c r="C29" s="8"/>
      <c r="D29" s="8"/>
      <c r="E29" s="8"/>
      <c r="F29" s="8"/>
      <c r="G29" s="8"/>
      <c r="H29" s="8"/>
      <c r="I29" s="8"/>
    </row>
    <row r="30" spans="1:9" x14ac:dyDescent="0.25">
      <c r="A30" s="7"/>
      <c r="B30" s="7"/>
      <c r="C30" s="8"/>
      <c r="D30" s="8"/>
      <c r="E30" s="8"/>
      <c r="F30" s="8"/>
      <c r="G30" s="8"/>
      <c r="H30" s="8"/>
      <c r="I30" s="8"/>
    </row>
    <row r="31" spans="1:9" x14ac:dyDescent="0.25">
      <c r="A31" s="25" t="s">
        <v>16</v>
      </c>
      <c r="B31" s="25"/>
      <c r="C31" s="22" t="s">
        <v>17</v>
      </c>
      <c r="D31" s="22"/>
      <c r="E31" s="22"/>
      <c r="F31" s="8"/>
      <c r="G31" s="8" t="s">
        <v>6</v>
      </c>
      <c r="H31" s="9">
        <f>SUM((I4+H7+H10+H16+H19+H22+H25+H28)*0.002)</f>
        <v>65.007968990250006</v>
      </c>
      <c r="I31" s="8" t="s">
        <v>22</v>
      </c>
    </row>
    <row r="32" spans="1:9" x14ac:dyDescent="0.25">
      <c r="A32" s="7"/>
      <c r="B32" s="7"/>
      <c r="C32" s="8"/>
      <c r="D32" s="8"/>
      <c r="E32" s="8"/>
      <c r="F32" s="8"/>
      <c r="G32" s="8"/>
      <c r="H32" s="8"/>
      <c r="I32" s="8"/>
    </row>
    <row r="33" spans="1:9" x14ac:dyDescent="0.25">
      <c r="A33" s="7"/>
      <c r="B33" s="7"/>
      <c r="C33" s="8"/>
      <c r="D33" s="8"/>
      <c r="E33" s="8"/>
      <c r="F33" s="8"/>
      <c r="G33" s="8"/>
      <c r="H33" s="8"/>
      <c r="I33" s="8"/>
    </row>
    <row r="34" spans="1:9" x14ac:dyDescent="0.25">
      <c r="A34" s="25" t="s">
        <v>18</v>
      </c>
      <c r="B34" s="25"/>
      <c r="C34" s="22" t="str" cm="1">
        <f t="array" ref="C34">_xlfn.IFS(C4="Pædagogisk leder","Trepartsmidler",C4="Klyngeleder","Trepartsmidler",C4="Pædagog","Trepartsmidler",C4="Pædagogisk assistent","Ikke en del af Trepartsmidler",C4="Pædagogmedhjælper","Ikke en del af Trepartsmidler",C4="Legepladspædagoger","Trepartsmidler",C4="Legepladspædagoger","Trepartsmidler",C4="Ikke-uddannede klubmedarbejdere","Ikke en del af Trepartsmidler",C4="Pædagogiske konsulenter","Ikke en del af Trepartsmidler",C4="Dagplejer i eget hjem","Ikke en del af Trepartsmidler",C4="Dagplejer i eget hjem m. Pæd. Ass. Udd.","Ikke en del af Trepartsmidler",C4="Dagplejer i eget hjem m. Pædagogudd.","Trepartsmidler",C4="Dagplejer uden for eget hjem","Ikke en del af Trepartsmidler",C4="Dagplejer uden for eget hjem m. Pæd. Ass. Udd.","Ikke en del af Trepartsmidler",C4="Dagplejer uden for eget hjem m. Pædagogudd.","Trepartsmidler",C4="Gæstedagplejere","Ikke en del af Trepartsmidler",C4="Gæstedagplejere m. Pæd. Ass. Udd.","Ikke en del af Trepartsmidler",C4="Gæstedagplejere m. Pædagogudd.","Trepartsmidler",C4="Dagplejepædagoger","Trepartsmidler",C4="Legepladsmedarbejder m. Pæd. Ass. Udd.","Ikke en del af Trepartsmidler",C4="Legepladsmedarbejder","Ikke en del af Trepartsmidler",C4="Socialpædagoger","Trepartsmidler",C4="Omsorgs- og pædagogmedhjælpere","Ikke en del af Trepartsmidler",C4="Pædagogiske assistenter på døgn","Ikke en del af Trepartsmidler",C4="Lærer på døgn","Ikke en del af Trepartsmidler")</f>
        <v>Ikke en del af Trepartsmidler</v>
      </c>
      <c r="D34" s="22"/>
      <c r="E34" s="22"/>
      <c r="F34" s="8"/>
      <c r="G34" s="8" t="s">
        <v>6</v>
      </c>
      <c r="H34" s="9" cm="1">
        <f t="array" ref="H34">_xlfn.IFS((C4="Pædagog")*(C5="Ja"),((11600*1.57765)/12)-(H10)-(H19),(C4="Pædagog")*(C5="Nej"),0,C4="Pædagogmedhjælper",0,C4="Pædagogisk assistent",0,C4="Pædagogisk Leder",0,C4="Klyngeleder",0,(C4="Dagplejer i eget hjem m. pædagogudd.")*(C5="Ja"),(11640*1.57765/12)-H10-H19,(C4="Dagplejer i eget hjem m. pædagogudd.")*(C5="Nej"),0,(C4="Dagplejer uden for eget hjem m. pædagogudd.")*(C5="Ja"),(11640*1.57765/12)-H10-H19,(C4="Dagplejer uden for eget hjem m. pædagogudd.")*(C5="Nej"),0,(C4="Gæstedagplejere m. pædagogudd.")*(C5="Ja"),(11640*1.57765/12)-H10-H19,(C4="Gæstedagplejere m. pædagogudd.")*(C5="Nej"),0,C4="Dagplejer i eget hjem",0,C4="Dagplejer uden for eget hjem",0,C4="Gæstedagplejere",0,C4="Dagplejer i eget hjem m. Pæd. Ass. udd.",0,C4="Dagplejer uden for eget hjem m. Pæd. Ass. udd.",0,C4="Gæstedagplejere m. Pæd. Ass. udd.",0,(C4="Legepladspædagoger")*(C5="Ja"),((11470*1.57765)/12)-(H10)-(H19),(C4="Legepladspædagoger")*(C5="Nej"),0,C4="Legepladsmedarbejder m. Pæd. Ass. Udd.",0,C4="Legepladsmedarbejder",0,C4="Pædagogiske konsulenter",0,C4="Ikke-uddannede klubmedarbejdere",0,(C4="Dagplejepædagoger")*(C5="Ja"),(11678*1.57765/12)-H10-H19,(C4="Dagplejepædagoger")*(C5="Nej"),0,(C4="Socialpædagoger")*(C5="Ja"),(11025*1.57765/12)-H10-H19,(C4="Socialpædagoger")*(C5="Nej"),0,C4="Omsorgs- og pædagogmedhjælpere",0,C4="Pædagogiske assistenter på døgn",0,C4="Lærer på døgn",0)</f>
        <v>0</v>
      </c>
      <c r="I34" s="8" t="s">
        <v>22</v>
      </c>
    </row>
    <row r="35" spans="1:9" x14ac:dyDescent="0.25">
      <c r="A35" s="7"/>
      <c r="B35" s="7"/>
      <c r="C35" s="8"/>
      <c r="D35" s="8"/>
      <c r="E35" s="8"/>
      <c r="F35" s="8"/>
      <c r="G35" s="8"/>
      <c r="H35" s="8"/>
      <c r="I35" s="8"/>
    </row>
    <row r="36" spans="1:9" x14ac:dyDescent="0.25">
      <c r="A36" s="7"/>
      <c r="B36" s="7"/>
      <c r="C36" s="8"/>
      <c r="D36" s="8"/>
      <c r="E36" s="8"/>
      <c r="F36" s="8"/>
      <c r="G36" s="8"/>
      <c r="H36" s="8"/>
      <c r="I36" s="8"/>
    </row>
    <row r="37" spans="1:9" x14ac:dyDescent="0.25">
      <c r="A37" s="7" t="s">
        <v>24</v>
      </c>
      <c r="B37" s="7"/>
      <c r="C37" s="8"/>
      <c r="D37" s="8"/>
      <c r="E37" s="8"/>
      <c r="F37" s="8"/>
      <c r="G37" s="8" t="s">
        <v>6</v>
      </c>
      <c r="H37" s="15">
        <f>SUM(H7:H36)-(H13)</f>
        <v>2568.9924641152502</v>
      </c>
      <c r="I37" s="16" t="s">
        <v>22</v>
      </c>
    </row>
    <row r="38" spans="1:9" x14ac:dyDescent="0.25">
      <c r="A38" s="17" t="s">
        <v>39</v>
      </c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33" t="str" cm="1">
        <f t="array" ref="A40">_xlfn.IFS(C4="Pædagogisk leder","",C4="Klyngeleder","",C4="Pædagog","1. april 2025",C4="Pædagogisk assistent","1. april 2025",C4="Pædagogmedhjælper","1. april 2025",C4="Legepladspædagoger","1. april 2025",C4="Ikke-uddannede klubmedarbejdere","1. april 2025",C4="Pædagogiske konsulenter","1. april 2025",C4="Dagplejer i eget hjem","1. april 2025",C4="Dagplejer i eget hjem m. Pæd. Ass. Udd.","1. april 2025",C4="Dagplejer i eget hjem m. Pædagogudd.","1. april 2025",C4="Dagplejer uden for eget hjem","1. april 2025",C4="Dagplejer uden for eget hjem m. Pæd. Ass. Udd.","1. april 2025",C4="Dagplejer uden for eget hjem m. Pædagogudd.","1. april 2025",C4="Gæstedagplejere","1. april 2025",C4="Gæstedagplejere m. Pæd. Ass. Udd.","1. april 2025",C4="Gæstedagplejere m. Pædagogudd.","1. april 2025",C4="Dagplejepædagoger","1. april 2025",C4="legepladspædagoger","1. april 2025",C4="Legepladsmedarbejder m. Pæd. Ass. Udd.","1. april 2025",C4="Legepladsmedarbejder","1. april 2025",C4="Socialpædagoger","1. april 2025",C4="Omsorgs- og pædagogmedhjælpere","1. april 2025",C4="Pædagogiske assistenter på døgn","1. april 2025",C4="Lærer på døgn","1. april 2025")</f>
        <v>1. april 2025</v>
      </c>
      <c r="B40" s="33"/>
      <c r="C40" s="18" cm="1">
        <f t="array" ref="C40">_xlfn.IFS(C4="Pædagog",0.58,C4="Pædagogmedhjælper",0.44,C4="Pædagogisk assistent",0.44,C4="Dagplejer uden for eget hjem m. pædagogudd.",0.51,C4="Dagplejer uden for eget hjem m. Pæd. Ass. udd.",0.51,C4="Dagplejer uden for eget hjem",0.51,C4="Dagplejer i eget hjem m. pædagogudd.",0.51,C4="Dagplejer i eget hjem m. Pæd. Ass. udd.",0.51,C4="Dagplejer i eget hjem",0.51,C4="Gæstedagplejere m. pædagogudd.",0.51,C4="Gæstedagplejere m. Pæd. Ass. udd.",0.51,C4="Gæstedagplejere",0.51,C4="Pædagogisk leder","",C4="Klyngeleder","",C4="Legepladspædagoger",0.5,C4="Legepladsmedarbejder m. Pæd. Ass. Udd.",0.62,C4="Legepladsmedarbejder",0.62,C4="pædagogiske konsulenter",0.8,C4="Ikke-uddannede klubmedarbejdere",0.58,C4="Dagplejepædagoger",1.05,C4="Socialpædagoger",0.7,C4="Omsorgs- og pædagogmedhjælpere",0.5,C4="Pædagogiske assistenter på døgn",0.6,C4="Lærer på døgn",0.26)</f>
        <v>0.26</v>
      </c>
      <c r="D40" s="34" t="str" cm="1">
        <f t="array" ref="D40">_xlfn.IFS(C4="Pædagogisk leder","",C4="Klyngeleder","",C4="Pædagog","% Forhøjet Pensionsbidrag",C4="Pædagogisk assistent","% Forhøjet Pensionsbidrag",C4="Pædagogmedhjælper","% Forhøjet Pensionsbidrag",C4="Legepladspædagoger","% Forhøjet Pensionsbidrag",C4="Ikke-uddannede klubmedarbejdere","% Forhøjet Pensionsbidrag",C4="Pædagogiske konsulenter","% Forhøjet Pensionsbidrag",C4="Dagplejer i eget hjem","% Forhøjet Pensionsbidrag",C4="Dagplejer i eget hjem m. Pæd. Ass. Udd.","% Forhøjet Pensionsbidrag",C4="Dagplejer i eget hjem m. Pædagogudd.","% Forhøjet Pensionsbidrag",C4="Dagplejer uden for eget hjem","% Forhøjet Pensionsbidrag",C4="Dagplejer uden for eget hjem m. Pæd. Ass. Udd.","% Forhøjet Pensionsbidrag",C4="Dagplejer uden for eget hjem m. Pædagogudd.","% Forhøjet Pensionsbidrag",C4="Gæstedagplejere","% Forhøjet Pensionsbidrag",C4="Gæstedagplejere m. Pæd. Ass. Udd.","% Forhøjet Pensionsbidrag",C4="Gæstedagplejere m. Pædagogudd.","% Forhøjet Pensionsbidrag",C4="Dagplejepædagoger","% Forhøjet Pensionsbidrag",C4="legepladspædagoger","% Forhøjet Pensionsbidrag",C4="Legepladsmedarbejder m. Pæd. Ass. Udd.","% Forhøjet Pensionsbidrag",C4="Legepladsmedarbejder","% Forhøjet Pensionsbidrag",C4="Socialpædagoger","% Forhøjet Pensionsbidrag",C4="Omsorgs- og pædagogmedhjælpere","% Forhøjet Pensionsbidrag",C4="Pædagogiske assistenter på døgn","% Forhøjet Pensionsbidrag",C4="Lærer på døgn","% Forhøjet Fritvalgstillæg")</f>
        <v>% Forhøjet Fritvalgstillæg</v>
      </c>
      <c r="E40" s="34"/>
      <c r="F40" s="18"/>
      <c r="G40" s="18" t="str" cm="1">
        <f t="array" ref="G40">_xlfn.IFS(C4="Pædagogisk leder","",C4="Klyngeleder","",C4="Pædagog","Ca. beløb",C4="Pædagogisk assistent","Ca. beløb",C4="Pædagogmedhjælper","Ca. beløb",C4="Legepladspædagoger","Ca. beløb",C4="Ikke-uddannede klubmedarbejdere","Ca. beløb",C4="Pædagogiske konsulenter","Ca. beløb",C4="Dagplejer i eget hjem","Ca. beløb",C4="Dagplejer i eget hjem m. Pæd. Ass. Udd.","Ca. beløb",C4="Dagplejer i eget hjem m. Pædagogudd.","Ca. beløb",C4="Dagplejer uden for eget hjem","Ca. beløb",C4="Dagplejer uden for eget hjem m. Pæd. Ass. Udd.","Ca. beløb",C4="Dagplejer uden for eget hjem m. Pædagogudd.","Ca. beløb",C4="Gæstedagplejere","Ca. beløb",C4="Gæstedagplejere m. Pæd. Ass. Udd.","Ca. beløb",C4="Gæstedagplejere m. Pædagogudd.","Ca. beløb",C4="Dagplejepædagoger","Ca. beløb",C4="legepladspædagoger","Ca. beløb",C4="Legepladsmedarbejder m. Pæd. Ass. Udd.","Ca. beløb",C4="Legepladsmedarbejder","Ca. beløb",C4="Socialpædagoger","Ca. beløb",C4="Omsorgs- og pædagogmedhjælpere","Ca. beløb",C4="Pædagogiske assistenter på døgn","Ca. beløb",C4="Lærer på døgn","Ca. beløb")</f>
        <v>Ca. beløb</v>
      </c>
      <c r="H40" s="19" cm="1">
        <f t="array" ref="H40">_xlfn.IFS((C4="Pædagog"),(I4+H7+H10+H16+H19+H22+H25)*C40/100,(C4="Pædagogmedhjælper"),(I4+H7+H10+H16+H19+H22+H25)*C40/100,(C4="Legepladspædagoger"),(I4+H7+H10+H16+H19+H22+H25)*C40/100,(C4="Legepladsmedarbejder m. Pæd. Ass. Udd."),(I4+H7+H10+H16+H19+H22+H25)*C40/100,(C4="Legepladsmedarbejder"),(I4+H7+H10+H16+H19+H22+H25)*C40/100,(C4="Ikke-uddannede klubmedarbejdere"),(I4+H7+H10+H16+H19+H22+H25)*C40/100,(C4="Pædagogisk assistent"),(I4+H7+H10+H16+H19+H22+H25)*C40/100,(C4="Klyngeleder"),(""),(C4="Pædagogisk leder"),(""),(C4="Pædagogiske konsulenter"),(I4+H7+H10+H16+H19+H22+H25)*C40/100,(C4="Dagplejer i eget hjem"),(I4+H7+H10+H16+H19+H22+H23+H25)*C40/100,(C4="Dagplejer i eget hjem m. Pæd. Ass. Udd."),(I4+H7+H10+H16+H19+H22+H23+H25)*C40/100,(C4="Dagplejer i eget hjem m. Pædagogudd."),(I4+H7+H10+H16+H19+H22+H23+H25)*C40/100,(C4="Dagplejer uden for eget hjem"),(I4+H7+H10+H16+H19+H22+H23+H25)*C40/100,(C4="Dagplejer uden for eget hjem m. Pæd. Ass. Udd."),(I4+H7+H10+H16+H19+H22+H23+H25)*C40/100,(C4="Dagplejer uden for eget hjem m. Pædagogudd."),(I4+H7+H10+H16+H19+H22+H23+H25)*C40/100,(C4="Gæstedagplejere"),(I4+H7+H10+H16+H19+H22+H25)*C40/100,(C4="Gæstedagplejere m. Pæd. Ass. Udd."),(I4+H7+H10+H16+H19+H22+H25)*C40/100,(C4="Gæstedagplejere m. Pædagogudd."),(I4+H7+H10+H16+H19+H22+H25)*C40/100,C4="Dagplejepædagoger",(I4+H7+H10+H16+H19+H22+H25)*C40/100,(C4="Socialpædagoger"),(I4+H7+H10+H16+H19+H22+H25)*C40/100,(C4="Omsorgs- og pædagogmedhjælpere"),(I4+H7+H10+H16+H19+H22+H25)*C40/100,(C4="Pædagogiske assistenter på døgn"),(I4+H7+H10+H16+H19+H22+H25)*C40/100,(C4="Lærer på døgn"),(I4+H7+H10+H16+H19+H22+H25)*C40/100)</f>
        <v>83.864602250000004</v>
      </c>
      <c r="I40" s="18" t="str" cm="1">
        <f t="array" ref="I40">_xlfn.IFS(C4="Pædagogisk leder","",C4="Klyngeleder","",C4="Pædagog","kr. md.",C4="Pædagogisk assistent","kr. md.",C4="Pædagogmedhjælper","kr. md.",C4="Legepladspædagoger","kr. md.",C4="Ikke-uddannede klubmedarbejdere","kr. md.",C4="Pædagogiske konsulenter","kr. md.",C4="Dagplejer i eget hjem","kr. md.",C4="Dagplejer i eget hjem m. Pæd. Ass. Udd.","kr. md.",C4="Dagplejer i eget hjem m. Pædagogudd.","kr. md.",C4="Dagplejer uden for eget hjem","kr. md.",C4="Dagplejer uden for eget hjem m. Pæd. Ass. Udd.","kr. md.",C4="Dagplejer uden for eget hjem m. Pædagogudd.","kr. md.",C4="Gæstedagplejere","kr. md.",C4="Gæstedagplejere m. Pæd. Ass. Udd.","kr. md.",C4="Gæstedagplejere m. Pædagogudd.","kr. md.",C4="Dagplejepædagoger","kr. md.",C4="legepladspædagoger","kr. md.",C4="Legepladsmedarbejder m. Pæd. Ass. Udd.","kr. md.",C4="Legepladsmedarbejder","kr. md.",C4="Socialpædagoger","kr. md.",C4="Omsorgs- og pædagogmedhjælpere","kr. md.",C4="Pædagogiske assistenter på døgn","kr. md.",C4="Lærer på døgn","kr. md.")</f>
        <v>kr. md.</v>
      </c>
    </row>
    <row r="41" spans="1:9" x14ac:dyDescent="0.25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 s="8"/>
      <c r="B44" s="8"/>
      <c r="C44" s="8"/>
      <c r="D44" s="8"/>
      <c r="E44" s="8"/>
      <c r="F44" s="8"/>
      <c r="G44" s="8"/>
      <c r="H44" s="8"/>
      <c r="I44" s="8"/>
    </row>
    <row r="48" spans="1:9" x14ac:dyDescent="0.25">
      <c r="A48" s="31"/>
      <c r="B48" s="31"/>
    </row>
  </sheetData>
  <sheetProtection algorithmName="SHA-512" hashValue="uyoZeXaHKYyjPRodKwgjS9tuaS3rQbfpCHg7mIZNXgOvqEfZrMFVf9Zp9tXlBO4d5+0Us8YbKXMvjd5wiW/vUg==" saltValue="iUjvesGMaUbeG1B+M1zC7Q==" spinCount="100000" sheet="1" selectLockedCells="1"/>
  <mergeCells count="32">
    <mergeCell ref="B2:H2"/>
    <mergeCell ref="A48:B48"/>
    <mergeCell ref="A22:B22"/>
    <mergeCell ref="C22:E22"/>
    <mergeCell ref="A34:B34"/>
    <mergeCell ref="A31:B31"/>
    <mergeCell ref="C31:E31"/>
    <mergeCell ref="C34:E34"/>
    <mergeCell ref="A25:B25"/>
    <mergeCell ref="C25:E25"/>
    <mergeCell ref="C26:E26"/>
    <mergeCell ref="A40:B40"/>
    <mergeCell ref="D40:E40"/>
    <mergeCell ref="F5:H5"/>
    <mergeCell ref="A28:B28"/>
    <mergeCell ref="C28:E28"/>
    <mergeCell ref="F4:H4"/>
    <mergeCell ref="C14:E14"/>
    <mergeCell ref="C23:E23"/>
    <mergeCell ref="A4:B4"/>
    <mergeCell ref="C4:E4"/>
    <mergeCell ref="A19:B19"/>
    <mergeCell ref="C19:E19"/>
    <mergeCell ref="A16:B16"/>
    <mergeCell ref="C16:E16"/>
    <mergeCell ref="A5:B5"/>
    <mergeCell ref="A7:B7"/>
    <mergeCell ref="C7:E7"/>
    <mergeCell ref="A10:B10"/>
    <mergeCell ref="C10:E10"/>
    <mergeCell ref="A13:B13"/>
    <mergeCell ref="C13:E13"/>
  </mergeCells>
  <dataValidations count="3">
    <dataValidation type="list" allowBlank="1" showInputMessage="1" showErrorMessage="1" sqref="I5" xr:uid="{B43D1DCB-5106-4E70-9A3B-65B0C82D6B87}">
      <formula1>"0,1,2,3,4,5,6,7,8,9,10,11"</formula1>
    </dataValidation>
    <dataValidation operator="notBetween" allowBlank="1" showInputMessage="1" showErrorMessage="1" sqref="H16" xr:uid="{416BD10B-D460-4832-BA47-4EDFA85CDEF1}"/>
    <dataValidation type="list" allowBlank="1" showInputMessage="1" showErrorMessage="1" sqref="C5" xr:uid="{CE6B1539-21E5-4A31-9E3A-BF213DE851FB}">
      <formula1>"Ja,Nej"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Fagruppe" prompt="Vælg din faggruppe" xr:uid="{2ADBDAC1-9A29-4C1C-B671-4AC96B03210C}">
          <x14:formula1>
            <xm:f>'Ark2'!$D$5:$D$28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8DA79-AAE8-498F-8EA6-012C43E6D1C4}">
  <dimension ref="B4:D28"/>
  <sheetViews>
    <sheetView workbookViewId="0">
      <selection activeCell="D28" sqref="D28"/>
    </sheetView>
  </sheetViews>
  <sheetFormatPr defaultRowHeight="15" x14ac:dyDescent="0.25"/>
  <sheetData>
    <row r="4" spans="2:4" x14ac:dyDescent="0.25">
      <c r="B4" s="31" t="s">
        <v>26</v>
      </c>
      <c r="C4" s="31"/>
      <c r="D4" t="s">
        <v>31</v>
      </c>
    </row>
    <row r="5" spans="2:4" x14ac:dyDescent="0.25">
      <c r="D5" t="s">
        <v>20</v>
      </c>
    </row>
    <row r="6" spans="2:4" x14ac:dyDescent="0.25">
      <c r="D6" t="s">
        <v>38</v>
      </c>
    </row>
    <row r="7" spans="2:4" x14ac:dyDescent="0.25">
      <c r="D7" t="s">
        <v>44</v>
      </c>
    </row>
    <row r="8" spans="2:4" x14ac:dyDescent="0.25">
      <c r="D8" t="s">
        <v>45</v>
      </c>
    </row>
    <row r="9" spans="2:4" x14ac:dyDescent="0.25">
      <c r="D9" t="s">
        <v>43</v>
      </c>
    </row>
    <row r="10" spans="2:4" x14ac:dyDescent="0.25">
      <c r="D10" t="s">
        <v>27</v>
      </c>
    </row>
    <row r="11" spans="2:4" x14ac:dyDescent="0.25">
      <c r="D11" t="s">
        <v>12</v>
      </c>
    </row>
    <row r="12" spans="2:4" x14ac:dyDescent="0.25">
      <c r="D12" t="s">
        <v>41</v>
      </c>
    </row>
    <row r="13" spans="2:4" x14ac:dyDescent="0.25">
      <c r="D13" t="s">
        <v>28</v>
      </c>
    </row>
    <row r="14" spans="2:4" x14ac:dyDescent="0.25">
      <c r="D14" t="s">
        <v>40</v>
      </c>
    </row>
    <row r="15" spans="2:4" x14ac:dyDescent="0.25">
      <c r="D15" t="s">
        <v>25</v>
      </c>
    </row>
    <row r="16" spans="2:4" x14ac:dyDescent="0.25">
      <c r="D16" t="s">
        <v>35</v>
      </c>
    </row>
    <row r="17" spans="4:4" x14ac:dyDescent="0.25">
      <c r="D17" t="s">
        <v>32</v>
      </c>
    </row>
    <row r="18" spans="4:4" x14ac:dyDescent="0.25">
      <c r="D18" t="s">
        <v>29</v>
      </c>
    </row>
    <row r="19" spans="4:4" x14ac:dyDescent="0.25">
      <c r="D19" t="s">
        <v>36</v>
      </c>
    </row>
    <row r="20" spans="4:4" x14ac:dyDescent="0.25">
      <c r="D20" t="s">
        <v>33</v>
      </c>
    </row>
    <row r="21" spans="4:4" x14ac:dyDescent="0.25">
      <c r="D21" t="s">
        <v>30</v>
      </c>
    </row>
    <row r="22" spans="4:4" x14ac:dyDescent="0.25">
      <c r="D22" t="s">
        <v>37</v>
      </c>
    </row>
    <row r="23" spans="4:4" x14ac:dyDescent="0.25">
      <c r="D23" t="s">
        <v>34</v>
      </c>
    </row>
    <row r="24" spans="4:4" x14ac:dyDescent="0.25">
      <c r="D24" t="s">
        <v>42</v>
      </c>
    </row>
    <row r="25" spans="4:4" x14ac:dyDescent="0.25">
      <c r="D25" t="s">
        <v>46</v>
      </c>
    </row>
    <row r="26" spans="4:4" x14ac:dyDescent="0.25">
      <c r="D26" t="s">
        <v>47</v>
      </c>
    </row>
    <row r="27" spans="4:4" x14ac:dyDescent="0.25">
      <c r="D27" t="s">
        <v>48</v>
      </c>
    </row>
    <row r="28" spans="4:4" x14ac:dyDescent="0.25">
      <c r="D28" t="s">
        <v>50</v>
      </c>
    </row>
  </sheetData>
  <mergeCells count="1">
    <mergeCell ref="B4:C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Ark2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Monberg</dc:creator>
  <cp:lastModifiedBy>Mette Laursen</cp:lastModifiedBy>
  <cp:lastPrinted>2024-03-19T16:22:44Z</cp:lastPrinted>
  <dcterms:created xsi:type="dcterms:W3CDTF">2024-03-15T19:23:42Z</dcterms:created>
  <dcterms:modified xsi:type="dcterms:W3CDTF">2024-03-21T13:50:31Z</dcterms:modified>
</cp:coreProperties>
</file>